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Exe9" sheetId="10" r:id="rId1"/>
    <sheet name="exe13" sheetId="2" r:id="rId2"/>
  </sheets>
  <calcPr calcId="145621"/>
</workbook>
</file>

<file path=xl/calcChain.xml><?xml version="1.0" encoding="utf-8"?>
<calcChain xmlns="http://schemas.openxmlformats.org/spreadsheetml/2006/main">
  <c r="K2" i="10" l="1"/>
  <c r="C21" i="10" l="1"/>
  <c r="C20" i="10"/>
  <c r="C19" i="10"/>
  <c r="C18" i="10"/>
  <c r="C17" i="10"/>
  <c r="C16" i="10"/>
  <c r="C15" i="10"/>
  <c r="C14" i="10"/>
  <c r="C13" i="10"/>
  <c r="C12" i="10"/>
  <c r="C11" i="10"/>
  <c r="C10" i="10"/>
  <c r="I3" i="10"/>
  <c r="C23" i="10" l="1"/>
  <c r="C24" i="10" s="1"/>
  <c r="C25" i="10" s="1"/>
  <c r="C22" i="10"/>
  <c r="C29" i="10" s="1"/>
  <c r="C30" i="10" l="1"/>
  <c r="C32" i="10" s="1"/>
  <c r="C26" i="10"/>
  <c r="C27" i="10"/>
  <c r="C28" i="10" s="1"/>
  <c r="C31" i="10" l="1"/>
  <c r="F6" i="2"/>
  <c r="F7" i="2"/>
  <c r="F8" i="2"/>
  <c r="F9" i="2"/>
  <c r="F10" i="2"/>
  <c r="F11" i="2"/>
  <c r="F5" i="2"/>
  <c r="E6" i="2"/>
  <c r="E7" i="2"/>
  <c r="E8" i="2"/>
  <c r="E9" i="2"/>
  <c r="E10" i="2"/>
  <c r="E11" i="2"/>
  <c r="E5" i="2"/>
  <c r="F12" i="2" l="1"/>
  <c r="G9" i="2" s="1"/>
  <c r="E12" i="2"/>
  <c r="H7" i="2" s="1"/>
  <c r="H6" i="2" l="1"/>
  <c r="G10" i="2"/>
  <c r="I9" i="2"/>
  <c r="G7" i="2"/>
  <c r="H5" i="2"/>
  <c r="G8" i="2"/>
  <c r="G11" i="2"/>
  <c r="G5" i="2"/>
  <c r="H11" i="2"/>
  <c r="H8" i="2"/>
  <c r="H9" i="2"/>
  <c r="J9" i="2" s="1"/>
  <c r="G6" i="2"/>
  <c r="H10" i="2"/>
  <c r="J10" i="2" l="1"/>
  <c r="I10" i="2"/>
  <c r="J6" i="2"/>
  <c r="I6" i="2"/>
  <c r="J11" i="2"/>
  <c r="I11" i="2"/>
  <c r="J7" i="2"/>
  <c r="I7" i="2"/>
  <c r="I8" i="2"/>
  <c r="J8" i="2"/>
  <c r="J5" i="2"/>
  <c r="J13" i="2" s="1"/>
  <c r="I5" i="2"/>
  <c r="I13" i="2" l="1"/>
  <c r="B20" i="2" s="1"/>
  <c r="B19" i="2" l="1"/>
  <c r="B21" i="2"/>
</calcChain>
</file>

<file path=xl/sharedStrings.xml><?xml version="1.0" encoding="utf-8"?>
<sst xmlns="http://schemas.openxmlformats.org/spreadsheetml/2006/main" count="51" uniqueCount="43">
  <si>
    <t>n*</t>
  </si>
  <si>
    <t>Parcela</t>
  </si>
  <si>
    <t>Idade (anos)</t>
  </si>
  <si>
    <t>HMDOM (m)</t>
  </si>
  <si>
    <t>idade base</t>
  </si>
  <si>
    <t xml:space="preserve">idade  </t>
  </si>
  <si>
    <t>mhdom</t>
  </si>
  <si>
    <t>ln(HMHDOM)</t>
  </si>
  <si>
    <t>1/idade</t>
  </si>
  <si>
    <t>Total</t>
  </si>
  <si>
    <t>a</t>
  </si>
  <si>
    <t>b</t>
  </si>
  <si>
    <t>média</t>
  </si>
  <si>
    <t>SXX</t>
  </si>
  <si>
    <t>SXY</t>
  </si>
  <si>
    <t>total</t>
  </si>
  <si>
    <t>X-media</t>
  </si>
  <si>
    <t>Y-media</t>
  </si>
  <si>
    <t/>
  </si>
  <si>
    <t>IS</t>
  </si>
  <si>
    <t>Equações:</t>
  </si>
  <si>
    <t>m3</t>
  </si>
  <si>
    <t>N (há)</t>
  </si>
  <si>
    <t>N(parcelas)</t>
  </si>
  <si>
    <t>n (há)</t>
  </si>
  <si>
    <t>n(parcelas)</t>
  </si>
  <si>
    <t>volume/há</t>
  </si>
  <si>
    <t>desvio padrão</t>
  </si>
  <si>
    <t>erro padrão da média</t>
  </si>
  <si>
    <t>IC (95%)</t>
  </si>
  <si>
    <t>EA (%)</t>
  </si>
  <si>
    <t>CV%</t>
  </si>
  <si>
    <t>IC 95% Total</t>
  </si>
  <si>
    <t>Superior</t>
  </si>
  <si>
    <t>Inferior</t>
  </si>
  <si>
    <t>Para estudar a relação entre idade e altura média das árvores dominantes usou-se o modelo ln(mhdom) = a + b(1/idade). Com os dados abaixo</t>
  </si>
  <si>
    <t xml:space="preserve">oriundos de um inventário florestal, gerar um modelo de índice de sítio (idade base 7 anos) e calcular o índice de sítio de um povoamento com 4 anos </t>
  </si>
  <si>
    <t>de idade e altura média das arvore dominantes de 14 m.</t>
  </si>
  <si>
    <t>area da parcela</t>
  </si>
  <si>
    <t xml:space="preserve">O volume (m3/parcela) obtido em cada parcela está abaixo. </t>
  </si>
  <si>
    <r>
      <t xml:space="preserve">Em uma propriedade de 550 ha com plantio de </t>
    </r>
    <r>
      <rPr>
        <i/>
        <sz val="11"/>
        <color theme="1"/>
        <rFont val="Times New Roman"/>
        <family val="1"/>
      </rPr>
      <t>Pinus taeda</t>
    </r>
    <r>
      <rPr>
        <sz val="11"/>
        <color theme="1"/>
        <rFont val="Times New Roman"/>
        <family val="1"/>
      </rPr>
      <t xml:space="preserve"> em Guarapuava-PR, com 10 anos de idade, foi realizado um inventário florestal com parcelas de 500 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cada. </t>
    </r>
  </si>
  <si>
    <t xml:space="preserve">Calcular o volume médio por hectare, o erro amostral, o volume total de madeira na propriedade e </t>
  </si>
  <si>
    <t xml:space="preserve">o respectivo intervalo de confiança e o número de parcelas necessárias para se obter um erro de amostragem máximo de 10% com 95% de probabilidade. Use o valor de t=2.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</si>
</sst>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color rgb="FFFFFF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1" fillId="0" borderId="10" xfId="0" applyFont="1" applyBorder="1"/>
    <xf numFmtId="0" fontId="3" fillId="0" borderId="1" xfId="0" applyFont="1" applyBorder="1" applyAlignment="1">
      <alignment horizontal="center"/>
    </xf>
    <xf numFmtId="0" fontId="1" fillId="0" borderId="9" xfId="0" applyFont="1" applyBorder="1"/>
    <xf numFmtId="0" fontId="3" fillId="0" borderId="4" xfId="0" applyFont="1" applyBorder="1" applyAlignment="1">
      <alignment horizontal="center"/>
    </xf>
    <xf numFmtId="0" fontId="3" fillId="2" borderId="9" xfId="0" applyFont="1" applyFill="1" applyBorder="1"/>
    <xf numFmtId="0" fontId="3" fillId="2" borderId="6" xfId="0" applyFont="1" applyFill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3" fillId="0" borderId="0" xfId="0" quotePrefix="1" applyFont="1"/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0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657227</xdr:colOff>
      <xdr:row>15</xdr:row>
      <xdr:rowOff>57151</xdr:rowOff>
    </xdr:from>
    <xdr:to>
      <xdr:col>5</xdr:col>
      <xdr:colOff>133350</xdr:colOff>
      <xdr:row>23</xdr:row>
      <xdr:rowOff>150581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7" y="2771776"/>
          <a:ext cx="2400298" cy="1722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76200</xdr:rowOff>
    </xdr:from>
    <xdr:to>
      <xdr:col>6</xdr:col>
      <xdr:colOff>571500</xdr:colOff>
      <xdr:row>27</xdr:row>
      <xdr:rowOff>123825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4610100"/>
          <a:ext cx="39528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4" workbookViewId="0">
      <selection activeCell="G23" sqref="G23"/>
    </sheetView>
  </sheetViews>
  <sheetFormatPr defaultRowHeight="18.75" x14ac:dyDescent="0.3"/>
  <cols>
    <col min="1" max="1" width="13.7109375" style="44" customWidth="1"/>
    <col min="2" max="2" width="16.5703125" style="44" customWidth="1"/>
    <col min="3" max="3" width="16.85546875" style="44" customWidth="1"/>
    <col min="4" max="6" width="9.140625" style="44"/>
    <col min="7" max="7" width="9.140625" style="43"/>
    <col min="8" max="8" width="255.7109375" style="43" bestFit="1" customWidth="1"/>
    <col min="9" max="9" width="5.5703125" style="43" bestFit="1" customWidth="1"/>
    <col min="10" max="10" width="14" style="43" bestFit="1" customWidth="1"/>
    <col min="11" max="16384" width="9.140625" style="43"/>
  </cols>
  <sheetData>
    <row r="1" spans="1:11" ht="19.5" thickBot="1" x14ac:dyDescent="0.35"/>
    <row r="2" spans="1:11" ht="19.5" thickBot="1" x14ac:dyDescent="0.35">
      <c r="A2" s="68" t="s">
        <v>1</v>
      </c>
      <c r="B2" s="59" t="s">
        <v>21</v>
      </c>
      <c r="C2" s="69" t="s">
        <v>1</v>
      </c>
      <c r="D2" s="59" t="s">
        <v>21</v>
      </c>
      <c r="E2" s="69" t="s">
        <v>1</v>
      </c>
      <c r="F2" s="59" t="s">
        <v>21</v>
      </c>
      <c r="H2" s="44" t="s">
        <v>22</v>
      </c>
      <c r="I2" s="44">
        <v>845</v>
      </c>
      <c r="J2" s="45" t="s">
        <v>23</v>
      </c>
      <c r="K2" s="43">
        <f>I2/K3</f>
        <v>70.416666666666671</v>
      </c>
    </row>
    <row r="3" spans="1:11" x14ac:dyDescent="0.3">
      <c r="A3" s="46"/>
      <c r="B3" s="47"/>
      <c r="C3" s="48"/>
      <c r="D3" s="47"/>
      <c r="E3" s="48"/>
      <c r="F3" s="47"/>
      <c r="H3" s="44" t="s">
        <v>24</v>
      </c>
      <c r="I3" s="44">
        <f>I4*K3/10000</f>
        <v>0.6</v>
      </c>
      <c r="J3" s="43" t="s">
        <v>25</v>
      </c>
      <c r="K3" s="43">
        <v>12</v>
      </c>
    </row>
    <row r="4" spans="1:11" x14ac:dyDescent="0.3">
      <c r="A4" s="46">
        <v>1</v>
      </c>
      <c r="B4" s="47">
        <v>11</v>
      </c>
      <c r="C4" s="48">
        <v>5</v>
      </c>
      <c r="D4" s="47">
        <v>9.8000000000000007</v>
      </c>
      <c r="E4" s="48">
        <v>9</v>
      </c>
      <c r="F4" s="47">
        <v>13.2</v>
      </c>
      <c r="H4" s="43" t="s">
        <v>38</v>
      </c>
      <c r="I4" s="45">
        <v>500</v>
      </c>
    </row>
    <row r="5" spans="1:11" x14ac:dyDescent="0.3">
      <c r="A5" s="46">
        <v>2</v>
      </c>
      <c r="B5" s="47">
        <v>10</v>
      </c>
      <c r="C5" s="48">
        <v>6</v>
      </c>
      <c r="D5" s="47">
        <v>12.3</v>
      </c>
      <c r="E5" s="48">
        <v>10</v>
      </c>
      <c r="F5" s="47">
        <v>9.6</v>
      </c>
    </row>
    <row r="6" spans="1:11" x14ac:dyDescent="0.3">
      <c r="A6" s="46">
        <v>3</v>
      </c>
      <c r="B6" s="47">
        <v>10.5</v>
      </c>
      <c r="C6" s="48">
        <v>7</v>
      </c>
      <c r="D6" s="47">
        <v>11.9</v>
      </c>
      <c r="E6" s="48">
        <v>11</v>
      </c>
      <c r="F6" s="47">
        <v>9.9</v>
      </c>
    </row>
    <row r="7" spans="1:11" ht="19.5" thickBot="1" x14ac:dyDescent="0.35">
      <c r="A7" s="49">
        <v>4</v>
      </c>
      <c r="B7" s="50">
        <v>12</v>
      </c>
      <c r="C7" s="51">
        <v>8</v>
      </c>
      <c r="D7" s="50">
        <v>12</v>
      </c>
      <c r="E7" s="51">
        <v>12</v>
      </c>
      <c r="F7" s="50">
        <v>10.3</v>
      </c>
    </row>
    <row r="8" spans="1:11" ht="19.5" thickBot="1" x14ac:dyDescent="0.35"/>
    <row r="9" spans="1:11" ht="19.5" thickBot="1" x14ac:dyDescent="0.35">
      <c r="A9" s="68" t="s">
        <v>1</v>
      </c>
      <c r="B9" s="59" t="s">
        <v>21</v>
      </c>
      <c r="C9" s="59" t="s">
        <v>26</v>
      </c>
    </row>
    <row r="10" spans="1:11" x14ac:dyDescent="0.3">
      <c r="A10" s="46">
        <v>1</v>
      </c>
      <c r="B10" s="52">
        <v>11</v>
      </c>
      <c r="C10" s="47">
        <f>B10*10000/500</f>
        <v>220</v>
      </c>
    </row>
    <row r="11" spans="1:11" x14ac:dyDescent="0.3">
      <c r="A11" s="46">
        <v>2</v>
      </c>
      <c r="B11" s="52">
        <v>10</v>
      </c>
      <c r="C11" s="47">
        <f t="shared" ref="C11:C21" si="0">B11*10000/500</f>
        <v>200</v>
      </c>
    </row>
    <row r="12" spans="1:11" x14ac:dyDescent="0.3">
      <c r="A12" s="46">
        <v>3</v>
      </c>
      <c r="B12" s="52">
        <v>10.5</v>
      </c>
      <c r="C12" s="47">
        <f t="shared" si="0"/>
        <v>210</v>
      </c>
    </row>
    <row r="13" spans="1:11" ht="19.5" thickBot="1" x14ac:dyDescent="0.35">
      <c r="A13" s="49">
        <v>4</v>
      </c>
      <c r="B13" s="53">
        <v>12</v>
      </c>
      <c r="C13" s="47">
        <f t="shared" si="0"/>
        <v>240</v>
      </c>
      <c r="H13" s="7" t="s">
        <v>40</v>
      </c>
    </row>
    <row r="14" spans="1:11" x14ac:dyDescent="0.3">
      <c r="A14" s="48">
        <v>5</v>
      </c>
      <c r="B14" s="52">
        <v>9.8000000000000007</v>
      </c>
      <c r="C14" s="47">
        <f t="shared" si="0"/>
        <v>196</v>
      </c>
      <c r="H14" s="70" t="s">
        <v>39</v>
      </c>
    </row>
    <row r="15" spans="1:11" x14ac:dyDescent="0.3">
      <c r="A15" s="48">
        <v>6</v>
      </c>
      <c r="B15" s="52">
        <v>12.3</v>
      </c>
      <c r="C15" s="47">
        <f t="shared" si="0"/>
        <v>246</v>
      </c>
      <c r="H15" s="70" t="s">
        <v>41</v>
      </c>
    </row>
    <row r="16" spans="1:11" x14ac:dyDescent="0.3">
      <c r="A16" s="48">
        <v>7</v>
      </c>
      <c r="B16" s="52">
        <v>11.9</v>
      </c>
      <c r="C16" s="47">
        <f t="shared" si="0"/>
        <v>238</v>
      </c>
      <c r="H16" s="70" t="s">
        <v>42</v>
      </c>
    </row>
    <row r="17" spans="1:6" ht="19.5" thickBot="1" x14ac:dyDescent="0.35">
      <c r="A17" s="51">
        <v>8</v>
      </c>
      <c r="B17" s="53">
        <v>12</v>
      </c>
      <c r="C17" s="47">
        <f t="shared" si="0"/>
        <v>240</v>
      </c>
    </row>
    <row r="18" spans="1:6" x14ac:dyDescent="0.3">
      <c r="A18" s="48">
        <v>9</v>
      </c>
      <c r="B18" s="52">
        <v>13.2</v>
      </c>
      <c r="C18" s="47">
        <f t="shared" si="0"/>
        <v>264</v>
      </c>
      <c r="D18" s="43"/>
      <c r="E18" s="43"/>
      <c r="F18" s="43"/>
    </row>
    <row r="19" spans="1:6" x14ac:dyDescent="0.3">
      <c r="A19" s="48">
        <v>10</v>
      </c>
      <c r="B19" s="52">
        <v>9.6</v>
      </c>
      <c r="C19" s="47">
        <f t="shared" si="0"/>
        <v>192</v>
      </c>
      <c r="D19" s="43"/>
      <c r="E19" s="43"/>
      <c r="F19" s="43"/>
    </row>
    <row r="20" spans="1:6" x14ac:dyDescent="0.3">
      <c r="A20" s="48">
        <v>11</v>
      </c>
      <c r="B20" s="52">
        <v>9.9</v>
      </c>
      <c r="C20" s="47">
        <f t="shared" si="0"/>
        <v>198</v>
      </c>
      <c r="D20" s="43"/>
      <c r="E20" s="43"/>
      <c r="F20" s="43"/>
    </row>
    <row r="21" spans="1:6" ht="19.5" thickBot="1" x14ac:dyDescent="0.35">
      <c r="A21" s="51">
        <v>12</v>
      </c>
      <c r="B21" s="53">
        <v>10.3</v>
      </c>
      <c r="C21" s="50">
        <f t="shared" si="0"/>
        <v>206</v>
      </c>
      <c r="D21" s="43"/>
      <c r="E21" s="43"/>
      <c r="F21" s="43"/>
    </row>
    <row r="22" spans="1:6" x14ac:dyDescent="0.3">
      <c r="A22" s="54" t="s">
        <v>12</v>
      </c>
      <c r="B22" s="54"/>
      <c r="C22" s="55">
        <f>AVERAGE(C10:C21)</f>
        <v>220.83333333333334</v>
      </c>
      <c r="D22" s="43"/>
      <c r="E22" s="43"/>
      <c r="F22" s="43"/>
    </row>
    <row r="23" spans="1:6" x14ac:dyDescent="0.3">
      <c r="A23" s="56" t="s">
        <v>27</v>
      </c>
      <c r="B23" s="56"/>
      <c r="C23" s="44">
        <f>_xlfn.STDEV.S(C10:C21)</f>
        <v>23.870229969312721</v>
      </c>
      <c r="D23" s="43"/>
      <c r="E23" s="43"/>
      <c r="F23" s="43"/>
    </row>
    <row r="24" spans="1:6" x14ac:dyDescent="0.3">
      <c r="A24" s="56" t="s">
        <v>28</v>
      </c>
      <c r="B24" s="56"/>
      <c r="C24" s="44">
        <f>C23/SQRT(12)</f>
        <v>6.8907418492004862</v>
      </c>
      <c r="D24" s="43"/>
      <c r="E24" s="43"/>
      <c r="F24" s="43"/>
    </row>
    <row r="25" spans="1:6" ht="19.5" thickBot="1" x14ac:dyDescent="0.35">
      <c r="A25" s="56" t="s">
        <v>29</v>
      </c>
      <c r="B25" s="56"/>
      <c r="C25" s="44">
        <f>2*C24</f>
        <v>13.781483698400972</v>
      </c>
      <c r="D25" s="43"/>
      <c r="E25" s="43"/>
      <c r="F25" s="43"/>
    </row>
    <row r="26" spans="1:6" ht="19.5" thickBot="1" x14ac:dyDescent="0.35">
      <c r="A26" s="57" t="s">
        <v>30</v>
      </c>
      <c r="B26" s="58"/>
      <c r="C26" s="59">
        <f>C25/C22*100</f>
        <v>6.2406718634268552</v>
      </c>
      <c r="D26" s="43"/>
      <c r="E26" s="43"/>
      <c r="F26" s="43"/>
    </row>
    <row r="27" spans="1:6" ht="19.5" thickBot="1" x14ac:dyDescent="0.35">
      <c r="A27" s="56" t="s">
        <v>31</v>
      </c>
      <c r="B27" s="56"/>
      <c r="C27" s="44">
        <f>C23/C22*100</f>
        <v>10.809160740820854</v>
      </c>
      <c r="D27" s="43"/>
      <c r="E27" s="43"/>
      <c r="F27" s="43"/>
    </row>
    <row r="28" spans="1:6" ht="19.5" thickBot="1" x14ac:dyDescent="0.35">
      <c r="A28" s="57" t="s">
        <v>0</v>
      </c>
      <c r="B28" s="58"/>
      <c r="C28" s="59">
        <f>(2^2*I2*C27^2)/(C27^2*2^2+10^2*I2)</f>
        <v>4.6478121600416245</v>
      </c>
      <c r="D28" s="43"/>
      <c r="E28" s="43"/>
      <c r="F28" s="43"/>
    </row>
    <row r="29" spans="1:6" ht="19.5" thickBot="1" x14ac:dyDescent="0.35">
      <c r="A29" s="57" t="s">
        <v>9</v>
      </c>
      <c r="B29" s="58"/>
      <c r="C29" s="59">
        <f>C22*I2</f>
        <v>186604.16666666669</v>
      </c>
      <c r="D29" s="43"/>
      <c r="E29" s="43"/>
      <c r="F29" s="43"/>
    </row>
    <row r="30" spans="1:6" x14ac:dyDescent="0.3">
      <c r="A30" s="60" t="s">
        <v>32</v>
      </c>
      <c r="B30" s="54"/>
      <c r="C30" s="61">
        <f>C25*I2</f>
        <v>11645.353725148821</v>
      </c>
      <c r="D30" s="43"/>
      <c r="E30" s="43"/>
      <c r="F30" s="43"/>
    </row>
    <row r="31" spans="1:6" x14ac:dyDescent="0.3">
      <c r="A31" s="62" t="s">
        <v>33</v>
      </c>
      <c r="B31" s="63"/>
      <c r="C31" s="64">
        <f>C29+C30</f>
        <v>198249.52039181552</v>
      </c>
      <c r="D31" s="43"/>
      <c r="E31" s="43"/>
      <c r="F31" s="43"/>
    </row>
    <row r="32" spans="1:6" ht="19.5" thickBot="1" x14ac:dyDescent="0.35">
      <c r="A32" s="65" t="s">
        <v>34</v>
      </c>
      <c r="B32" s="66"/>
      <c r="C32" s="67">
        <f>C29-C30</f>
        <v>174958.81294151786</v>
      </c>
      <c r="D32" s="43"/>
      <c r="E32" s="43"/>
      <c r="F32" s="43"/>
    </row>
  </sheetData>
  <mergeCells count="11">
    <mergeCell ref="A27:B27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XFD3"/>
    </sheetView>
  </sheetViews>
  <sheetFormatPr defaultRowHeight="15" x14ac:dyDescent="0.25"/>
  <cols>
    <col min="1" max="1" width="11.140625" style="7" bestFit="1" customWidth="1"/>
    <col min="2" max="2" width="9.140625" style="7"/>
    <col min="3" max="3" width="10.5703125" style="7" bestFit="1" customWidth="1"/>
    <col min="4" max="4" width="15.85546875" style="21" customWidth="1"/>
    <col min="5" max="6" width="17.42578125" style="7" customWidth="1"/>
    <col min="7" max="10" width="13.140625" style="7" customWidth="1"/>
    <col min="11" max="11" width="13.42578125" style="22" customWidth="1"/>
    <col min="12" max="16384" width="9.140625" style="7"/>
  </cols>
  <sheetData>
    <row r="1" spans="1:11" s="40" customFormat="1" ht="20.25" x14ac:dyDescent="0.3">
      <c r="A1" s="40" t="s">
        <v>35</v>
      </c>
      <c r="D1" s="41"/>
      <c r="K1" s="42"/>
    </row>
    <row r="2" spans="1:11" s="40" customFormat="1" ht="20.25" x14ac:dyDescent="0.3">
      <c r="A2" s="40" t="s">
        <v>36</v>
      </c>
      <c r="D2" s="41"/>
      <c r="K2" s="42"/>
    </row>
    <row r="3" spans="1:11" s="40" customFormat="1" ht="21" thickBot="1" x14ac:dyDescent="0.35">
      <c r="A3" s="40" t="s">
        <v>37</v>
      </c>
      <c r="D3" s="41"/>
      <c r="K3" s="42"/>
    </row>
    <row r="4" spans="1:11" s="3" customFormat="1" ht="32.25" thickBot="1" x14ac:dyDescent="0.25">
      <c r="A4" s="23"/>
      <c r="B4" s="1" t="s">
        <v>1</v>
      </c>
      <c r="C4" s="2" t="s">
        <v>2</v>
      </c>
      <c r="D4" s="2" t="s">
        <v>3</v>
      </c>
      <c r="E4" s="2" t="s">
        <v>7</v>
      </c>
      <c r="F4" s="2" t="s">
        <v>8</v>
      </c>
      <c r="G4" s="2" t="s">
        <v>16</v>
      </c>
      <c r="H4" s="2" t="s">
        <v>17</v>
      </c>
      <c r="I4" s="2" t="s">
        <v>13</v>
      </c>
      <c r="J4" s="2" t="s">
        <v>14</v>
      </c>
    </row>
    <row r="5" spans="1:11" ht="16.5" thickBot="1" x14ac:dyDescent="0.3">
      <c r="A5" s="24"/>
      <c r="B5" s="4">
        <v>1</v>
      </c>
      <c r="C5" s="5">
        <v>3.5</v>
      </c>
      <c r="D5" s="5">
        <v>9.9</v>
      </c>
      <c r="E5" s="5">
        <f>LN(D5)</f>
        <v>2.2925347571405443</v>
      </c>
      <c r="F5" s="5">
        <f>1/C5</f>
        <v>0.2857142857142857</v>
      </c>
      <c r="G5" s="6">
        <f t="shared" ref="G5:G11" si="0">F5-$F$12</f>
        <v>5.4145361472084874E-2</v>
      </c>
      <c r="H5" s="6">
        <f t="shared" ref="H5:H11" si="1">E5-$E$12</f>
        <v>-0.38059470430745179</v>
      </c>
      <c r="I5" s="6">
        <f>G5^2</f>
        <v>2.9317201689427331E-3</v>
      </c>
      <c r="J5" s="6">
        <f>G5*H5</f>
        <v>-2.0607437839088236E-2</v>
      </c>
      <c r="K5" s="7"/>
    </row>
    <row r="6" spans="1:11" ht="16.5" thickBot="1" x14ac:dyDescent="0.3">
      <c r="A6" s="24"/>
      <c r="B6" s="4">
        <v>2</v>
      </c>
      <c r="C6" s="5">
        <v>4.0999999999999996</v>
      </c>
      <c r="D6" s="5">
        <v>11.9</v>
      </c>
      <c r="E6" s="5">
        <f t="shared" ref="E6:E11" si="2">LN(D6)</f>
        <v>2.4765384001174837</v>
      </c>
      <c r="F6" s="5">
        <f t="shared" ref="F6:F11" si="3">1/C6</f>
        <v>0.24390243902439027</v>
      </c>
      <c r="G6" s="6">
        <f t="shared" si="0"/>
        <v>1.2333514782189442E-2</v>
      </c>
      <c r="H6" s="6">
        <f t="shared" si="1"/>
        <v>-0.19659106133051241</v>
      </c>
      <c r="I6" s="6">
        <f t="shared" ref="I6:I11" si="4">G6^2</f>
        <v>1.5211558688248548E-4</v>
      </c>
      <c r="J6" s="6">
        <f t="shared" ref="J6:J11" si="5">G6*H6</f>
        <v>-2.424658760966186E-3</v>
      </c>
      <c r="K6" s="7"/>
    </row>
    <row r="7" spans="1:11" ht="16.5" thickBot="1" x14ac:dyDescent="0.3">
      <c r="A7" s="24"/>
      <c r="B7" s="4">
        <v>3</v>
      </c>
      <c r="C7" s="5">
        <v>5.8</v>
      </c>
      <c r="D7" s="5">
        <v>15.6</v>
      </c>
      <c r="E7" s="5">
        <f t="shared" si="2"/>
        <v>2.7472709142554912</v>
      </c>
      <c r="F7" s="5">
        <f t="shared" si="3"/>
        <v>0.17241379310344829</v>
      </c>
      <c r="G7" s="6">
        <f t="shared" si="0"/>
        <v>-5.9155131138752537E-2</v>
      </c>
      <c r="H7" s="6">
        <f t="shared" si="1"/>
        <v>7.4141452807495067E-2</v>
      </c>
      <c r="I7" s="6">
        <f t="shared" si="4"/>
        <v>3.4993295400430101E-3</v>
      </c>
      <c r="J7" s="6">
        <f t="shared" si="5"/>
        <v>-4.385847363645003E-3</v>
      </c>
      <c r="K7" s="7"/>
    </row>
    <row r="8" spans="1:11" ht="16.5" thickBot="1" x14ac:dyDescent="0.3">
      <c r="A8" s="24"/>
      <c r="B8" s="4">
        <v>4</v>
      </c>
      <c r="C8" s="5">
        <v>6.7</v>
      </c>
      <c r="D8" s="5">
        <v>19.8</v>
      </c>
      <c r="E8" s="5">
        <f t="shared" si="2"/>
        <v>2.9856819377004897</v>
      </c>
      <c r="F8" s="5">
        <f t="shared" si="3"/>
        <v>0.14925373134328357</v>
      </c>
      <c r="G8" s="6">
        <f t="shared" si="0"/>
        <v>-8.2315192898917255E-2</v>
      </c>
      <c r="H8" s="6">
        <f t="shared" si="1"/>
        <v>0.31255247625249361</v>
      </c>
      <c r="I8" s="6">
        <f t="shared" si="4"/>
        <v>6.7757909819859581E-3</v>
      </c>
      <c r="J8" s="6">
        <f t="shared" si="5"/>
        <v>-2.5727817373758267E-2</v>
      </c>
      <c r="K8" s="7"/>
    </row>
    <row r="9" spans="1:11" ht="16.5" thickBot="1" x14ac:dyDescent="0.3">
      <c r="A9" s="24"/>
      <c r="B9" s="4">
        <v>5</v>
      </c>
      <c r="C9" s="5">
        <v>2.2999999999999998</v>
      </c>
      <c r="D9" s="5">
        <v>8.6</v>
      </c>
      <c r="E9" s="5">
        <f t="shared" si="2"/>
        <v>2.1517622032594619</v>
      </c>
      <c r="F9" s="5">
        <f t="shared" si="3"/>
        <v>0.43478260869565222</v>
      </c>
      <c r="G9" s="6">
        <f t="shared" si="0"/>
        <v>0.20321368445345139</v>
      </c>
      <c r="H9" s="6">
        <f t="shared" si="1"/>
        <v>-0.52136725818853424</v>
      </c>
      <c r="I9" s="6">
        <f t="shared" si="4"/>
        <v>4.1295801549146915E-2</v>
      </c>
      <c r="J9" s="6">
        <f t="shared" si="5"/>
        <v>-0.10594896148988592</v>
      </c>
      <c r="K9" s="7"/>
    </row>
    <row r="10" spans="1:11" ht="16.5" thickBot="1" x14ac:dyDescent="0.3">
      <c r="A10" s="24"/>
      <c r="B10" s="4">
        <v>6</v>
      </c>
      <c r="C10" s="5">
        <v>4.8</v>
      </c>
      <c r="D10" s="5">
        <v>16.899999999999999</v>
      </c>
      <c r="E10" s="5">
        <f t="shared" si="2"/>
        <v>2.8273136219290276</v>
      </c>
      <c r="F10" s="5">
        <f t="shared" si="3"/>
        <v>0.20833333333333334</v>
      </c>
      <c r="G10" s="6">
        <f t="shared" si="0"/>
        <v>-2.3235590908867482E-2</v>
      </c>
      <c r="H10" s="6">
        <f t="shared" si="1"/>
        <v>0.15418416048103145</v>
      </c>
      <c r="I10" s="6">
        <f t="shared" si="4"/>
        <v>5.3989268488424517E-4</v>
      </c>
      <c r="J10" s="6">
        <f t="shared" si="5"/>
        <v>-3.5825600775644191E-3</v>
      </c>
      <c r="K10" s="7"/>
    </row>
    <row r="11" spans="1:11" ht="16.5" thickBot="1" x14ac:dyDescent="0.3">
      <c r="A11" s="24"/>
      <c r="B11" s="4">
        <v>7</v>
      </c>
      <c r="C11" s="5">
        <v>7.9</v>
      </c>
      <c r="D11" s="5">
        <v>25.3</v>
      </c>
      <c r="E11" s="34">
        <f t="shared" si="2"/>
        <v>3.2308043957334744</v>
      </c>
      <c r="F11" s="34">
        <f t="shared" si="3"/>
        <v>0.12658227848101264</v>
      </c>
      <c r="G11" s="6">
        <f t="shared" si="0"/>
        <v>-0.10498664576118819</v>
      </c>
      <c r="H11" s="6">
        <f t="shared" si="1"/>
        <v>0.55767493428547832</v>
      </c>
      <c r="I11" s="6">
        <f t="shared" si="4"/>
        <v>1.1022195788185214E-2</v>
      </c>
      <c r="J11" s="6">
        <f t="shared" si="5"/>
        <v>-5.8548420775723413E-2</v>
      </c>
      <c r="K11" s="7"/>
    </row>
    <row r="12" spans="1:11" ht="16.5" thickBot="1" x14ac:dyDescent="0.3">
      <c r="A12" s="8" t="s">
        <v>12</v>
      </c>
      <c r="B12" s="26"/>
      <c r="C12" s="27"/>
      <c r="D12" s="32"/>
      <c r="E12" s="39">
        <f>AVERAGE(E5:E11)</f>
        <v>2.6731294614479961</v>
      </c>
      <c r="F12" s="39">
        <f t="shared" ref="F12" si="6">AVERAGE(F5:F11)</f>
        <v>0.23156892424220082</v>
      </c>
      <c r="G12" s="33"/>
      <c r="H12" s="28"/>
      <c r="I12" s="37"/>
      <c r="J12" s="37"/>
      <c r="K12" s="7"/>
    </row>
    <row r="13" spans="1:11" ht="16.5" thickBot="1" x14ac:dyDescent="0.3">
      <c r="A13" s="8" t="s">
        <v>15</v>
      </c>
      <c r="B13" s="31"/>
      <c r="C13" s="31"/>
      <c r="D13" s="31"/>
      <c r="E13" s="35"/>
      <c r="F13" s="36"/>
      <c r="G13" s="28"/>
      <c r="H13" s="31"/>
      <c r="I13" s="39">
        <f t="shared" ref="I13:J13" si="7">SUM(I5:I11)</f>
        <v>6.6216846300070561E-2</v>
      </c>
      <c r="J13" s="39">
        <f t="shared" si="7"/>
        <v>-0.22122570368063144</v>
      </c>
      <c r="K13" s="7"/>
    </row>
    <row r="14" spans="1:11" ht="16.5" thickBot="1" x14ac:dyDescent="0.3">
      <c r="D14" s="7"/>
      <c r="E14" s="12"/>
      <c r="F14" s="12"/>
      <c r="G14" s="12"/>
      <c r="H14" s="12"/>
      <c r="I14" s="12"/>
      <c r="J14" s="12"/>
      <c r="K14" s="9"/>
    </row>
    <row r="15" spans="1:11" ht="16.5" thickBot="1" x14ac:dyDescent="0.3">
      <c r="A15" s="10" t="s">
        <v>4</v>
      </c>
      <c r="B15" s="11">
        <v>7</v>
      </c>
      <c r="D15" s="3" t="s">
        <v>20</v>
      </c>
      <c r="E15" s="12"/>
      <c r="F15" s="12"/>
      <c r="G15" s="12"/>
      <c r="H15" s="12"/>
      <c r="I15" s="12"/>
      <c r="J15" s="12"/>
      <c r="K15" s="9"/>
    </row>
    <row r="16" spans="1:11" ht="16.5" thickBot="1" x14ac:dyDescent="0.3">
      <c r="A16" s="13" t="s">
        <v>5</v>
      </c>
      <c r="B16" s="14">
        <v>4</v>
      </c>
      <c r="D16" s="7"/>
      <c r="E16" s="12"/>
      <c r="F16" s="12"/>
      <c r="G16" s="12"/>
      <c r="H16" s="25" t="s">
        <v>18</v>
      </c>
      <c r="I16" s="25"/>
      <c r="J16" s="25"/>
      <c r="K16" s="9"/>
    </row>
    <row r="17" spans="1:11" ht="16.5" thickBot="1" x14ac:dyDescent="0.3">
      <c r="A17" s="15" t="s">
        <v>6</v>
      </c>
      <c r="B17" s="16">
        <v>14</v>
      </c>
      <c r="D17" s="7"/>
      <c r="E17" s="12"/>
      <c r="F17" s="12"/>
      <c r="G17" s="12"/>
      <c r="H17" s="12"/>
      <c r="I17" s="38"/>
      <c r="J17" s="12"/>
      <c r="K17" s="9"/>
    </row>
    <row r="18" spans="1:11" ht="16.5" thickBot="1" x14ac:dyDescent="0.3">
      <c r="A18" s="17"/>
      <c r="B18" s="18"/>
      <c r="D18" s="7"/>
      <c r="E18" s="12"/>
      <c r="F18" s="12"/>
      <c r="G18" s="12"/>
      <c r="H18" s="12"/>
      <c r="I18" s="12"/>
      <c r="J18" s="12"/>
      <c r="K18" s="9"/>
    </row>
    <row r="19" spans="1:11" ht="16.5" thickBot="1" x14ac:dyDescent="0.3">
      <c r="A19" s="20" t="s">
        <v>10</v>
      </c>
      <c r="B19" s="14">
        <f>E12-B20*F12</f>
        <v>3.4467845217312449</v>
      </c>
      <c r="D19" s="7"/>
      <c r="E19" s="12"/>
      <c r="F19" s="12"/>
      <c r="G19" s="12"/>
      <c r="H19" s="12"/>
      <c r="I19" s="12"/>
      <c r="J19" s="12"/>
      <c r="K19" s="9"/>
    </row>
    <row r="20" spans="1:11" ht="16.5" thickBot="1" x14ac:dyDescent="0.3">
      <c r="A20" s="19" t="s">
        <v>11</v>
      </c>
      <c r="B20" s="14">
        <f>J13/I13</f>
        <v>-3.3409278158328073</v>
      </c>
      <c r="D20" s="7"/>
      <c r="E20" s="12"/>
      <c r="F20" s="12"/>
      <c r="G20" s="12"/>
      <c r="H20" s="12"/>
      <c r="I20" s="12"/>
      <c r="J20" s="12"/>
      <c r="K20" s="9"/>
    </row>
    <row r="21" spans="1:11" ht="15.75" thickBot="1" x14ac:dyDescent="0.3">
      <c r="A21" s="30" t="s">
        <v>19</v>
      </c>
      <c r="B21" s="29">
        <f>EXP(LN(B17)+B20*(1/B15-1/B16))</f>
        <v>20.025648587356368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Exe9</vt:lpstr>
      <vt:lpstr>exe13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edgar</cp:lastModifiedBy>
  <dcterms:created xsi:type="dcterms:W3CDTF">2012-11-26T21:47:19Z</dcterms:created>
  <dcterms:modified xsi:type="dcterms:W3CDTF">2012-11-28T16:44:17Z</dcterms:modified>
</cp:coreProperties>
</file>